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Variances" sheetId="1" state="visible" r:id="rId2"/>
    <sheet name="Reserves" sheetId="2" state="visible" r:id="rId3"/>
  </sheets>
  <definedNames>
    <definedName function="false" hidden="false" localSheetId="0" name="_xlnm.Print_Area" vbProcedure="false">Variances!$A$1:$N$32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<sst xmlns="http://schemas.openxmlformats.org/spreadsheetml/2006/main" count="53" uniqueCount="46">
  <si>
    <t xml:space="preserve">Explanation of variances 2019/20 – pro forma </t>
  </si>
  <si>
    <t xml:space="preserve">Name of smaller authority: </t>
  </si>
  <si>
    <t xml:space="preserve">ASHBURY PARISH COUNCIL</t>
  </si>
  <si>
    <r>
      <rPr>
        <b val="true"/>
        <sz val="10"/>
        <color rgb="FFFF0000"/>
        <rFont val="Arial"/>
        <family val="2"/>
        <charset val="1"/>
      </rPr>
      <t xml:space="preserve">Insert figures from Section 2 of the AGAR in all </t>
    </r>
    <r>
      <rPr>
        <b val="true"/>
        <u val="single"/>
        <sz val="10"/>
        <color rgb="FF333399"/>
        <rFont val="Arial"/>
        <family val="2"/>
        <charset val="1"/>
      </rPr>
      <t xml:space="preserve">Blue</t>
    </r>
    <r>
      <rPr>
        <b val="true"/>
        <sz val="10"/>
        <color rgb="FFFF0000"/>
        <rFont val="Arial"/>
        <family val="2"/>
        <charset val="1"/>
      </rPr>
      <t xml:space="preserve"> highlighted boxes </t>
    </r>
  </si>
  <si>
    <r>
      <rPr>
        <b val="true"/>
        <sz val="10"/>
        <color rgb="FF000000"/>
        <rFont val="Arial"/>
        <family val="2"/>
        <charset val="1"/>
      </rPr>
      <t xml:space="preserve">Now, please provide full explanations, including numerical values, for the following that will be flagged in the green boxes where relevant:
</t>
    </r>
    <r>
      <rPr>
        <sz val="10"/>
        <color rgb="FF000000"/>
        <rFont val="Arial"/>
        <family val="2"/>
        <charset val="1"/>
      </rPr>
      <t xml:space="preserve">• variances of more than 15% between totals for individual boxes (except variances of less than £500); 
• a breakdown of approved reserves on the next tab if the total reserves (Box 7) figure is more than twice the annual precept value (Box 2).</t>
    </r>
  </si>
  <si>
    <t xml:space="preserve">Variance</t>
  </si>
  <si>
    <t xml:space="preserve">Explanation Required?</t>
  </si>
  <si>
    <t xml:space="preserve">DO NOT OVERWRITE THE BOXES HIGHLIGHTED IN RED/GREEN</t>
  </si>
  <si>
    <r>
      <rPr>
        <b val="true"/>
        <sz val="11"/>
        <color rgb="FF000000"/>
        <rFont val="Arial"/>
        <family val="2"/>
        <charset val="1"/>
      </rPr>
      <t xml:space="preserve">Explanation </t>
    </r>
    <r>
      <rPr>
        <b val="true"/>
        <u val="single"/>
        <sz val="11"/>
        <color rgb="FF000000"/>
        <rFont val="Arial"/>
        <family val="2"/>
        <charset val="1"/>
      </rPr>
      <t xml:space="preserve">(must include narrative and supporting figures)</t>
    </r>
  </si>
  <si>
    <t xml:space="preserve">£</t>
  </si>
  <si>
    <t xml:space="preserve">%</t>
  </si>
  <si>
    <t xml:space="preserve">1 Balances Brought Forward</t>
  </si>
  <si>
    <t xml:space="preserve">The figures for 2019 have been taken directly from the AGAR for that year. There was a rounding error of £1. Box 7 on the AGAR for 2019 read £39,500.</t>
  </si>
  <si>
    <t xml:space="preserve">2 Precept or Rates and Levies</t>
  </si>
  <si>
    <t xml:space="preserve">The increase in the precept was to allow for increased salary costs and increased grounds maintenance costs.</t>
  </si>
  <si>
    <t xml:space="preserve">3 Total Other Receipts</t>
  </si>
  <si>
    <t xml:space="preserve">During 2019/2020 fundraising commenced to improve the Village Green. A total of £31,511 was raised during the year compared to zero in the previous year.                                                       A total of £6,599 was reclaimed from HMRC during 2019/2020 in respect of VAT, compared to £589 in 2018/2019, an increase of £6,010. Of the total VAT reclaimed of £6,599,  £1,198 related to expenditure in 2018/19 and £5,401 to 2019/20. The large increase in reclaimed VAT is owing to a higher level of expenditure in 2019/20, explained at line 6 below, mainly the Village Green improvements.</t>
  </si>
  <si>
    <t xml:space="preserve">4 Staff Costs</t>
  </si>
  <si>
    <t xml:space="preserve">On 1 October 2019, the Clerk’s hours were increased by 50%, from 15 to 22.5 hours per month. </t>
  </si>
  <si>
    <t xml:space="preserve">5 Loan Interest/Capital Repayment</t>
  </si>
  <si>
    <t xml:space="preserve">6 All Other Payments</t>
  </si>
  <si>
    <t xml:space="preserve">During 2019/2020, £31.5k was spent improving the Village Green (see row 3 above). This compared to zero in the previous year. An additional £500 was spent on grounds maintenance in 2019/20 as a result of appointing a new contractor. These was partially offset by £6k spent in 2018/2019 in producing a Neighbourhood Plan (with zero spent in 2019/20). The Plan was ‘made’ in the early part of 2019/20. The increase was further offset by the purchase in 2018/19 of a laptop for the Clerk (£700). </t>
  </si>
  <si>
    <t xml:space="preserve">7 Balances Carried Forward</t>
  </si>
  <si>
    <t xml:space="preserve">The increase in the level of reserves is as a result of unspent monies in relation to the Village Green improvements. It is anticipated that the bulk of this will be spent in 2020/21.</t>
  </si>
  <si>
    <t xml:space="preserve">8 Total Cash and Short Term Investments</t>
  </si>
  <si>
    <t xml:space="preserve">9 Total Fixed Assets plus Other Long Term Investments and Assets</t>
  </si>
  <si>
    <t xml:space="preserve">10 Total Borrowings</t>
  </si>
  <si>
    <t xml:space="preserve">Excessive Reserves Ratio</t>
  </si>
  <si>
    <t xml:space="preserve">Explanation for ‘high’ reserves</t>
  </si>
  <si>
    <t xml:space="preserve">(Please complete the highlighted boxes.)</t>
  </si>
  <si>
    <t xml:space="preserve">Box 7 is more than twice Box 2 because the authority held the following breakdown of reserves at the year end:</t>
  </si>
  <si>
    <t xml:space="preserve">Earmarked reserves:</t>
  </si>
  <si>
    <t xml:space="preserve">s106 monies awarded for the continuing maintenance of the Village Green</t>
  </si>
  <si>
    <t xml:space="preserve">This was received in 2015 and was expected to last for a period of 10 years. It has mainly been used to carry out grass cutting.</t>
  </si>
  <si>
    <t xml:space="preserve">Village Green improvements</t>
  </si>
  <si>
    <t xml:space="preserve">This was established in 2019/2020 purely to improve the amenity above. Income is from fundraising alone.</t>
  </si>
  <si>
    <t xml:space="preserve">Parish maintenance</t>
  </si>
  <si>
    <t xml:space="preserve">This was established to carry out maintenance to street furniture, noticeboards and other amenities with the parish.</t>
  </si>
  <si>
    <t xml:space="preserve">Village Green future maintenance</t>
  </si>
  <si>
    <t xml:space="preserve">This was established to provide funds for the maintenance of the Village Green once the s106 monies have been fully used.</t>
  </si>
  <si>
    <t xml:space="preserve">Reserve 5</t>
  </si>
  <si>
    <t xml:space="preserve">General reserve</t>
  </si>
  <si>
    <t xml:space="preserve">This is less than twice the annual precept.</t>
  </si>
  <si>
    <t xml:space="preserve">Total reserves (must agree to Box 7)</t>
  </si>
  <si>
    <t xml:space="preserve">Box 7 per Annual Return</t>
  </si>
  <si>
    <t xml:space="preserve">Difference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</si>
</sst>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General"/>
    <numFmt numFmtId="167" formatCode="0.00%"/>
    <numFmt numFmtId="168" formatCode="_-* #,##0.00_-;\-* #,##0.00_-;_-* \-??_-;_-@_-"/>
    <numFmt numFmtId="169" formatCode="0"/>
  </numFmts>
  <fonts count="2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u val="single"/>
      <sz val="10"/>
      <color rgb="FF333399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Symbol"/>
      <family val="1"/>
      <charset val="2"/>
    </font>
    <font>
      <b val="true"/>
      <sz val="11"/>
      <color rgb="FF000000"/>
      <name val="Arial"/>
      <family val="2"/>
      <charset val="1"/>
    </font>
    <font>
      <b val="true"/>
      <u val="single"/>
      <sz val="11"/>
      <color rgb="FF000000"/>
      <name val="Arial"/>
      <family val="2"/>
      <charset val="1"/>
    </font>
    <font>
      <b val="true"/>
      <sz val="11"/>
      <color rgb="FFFF0000"/>
      <name val="Arial"/>
      <family val="2"/>
      <charset val="1"/>
    </font>
    <font>
      <b val="true"/>
      <sz val="14"/>
      <color rgb="FFFF0000"/>
      <name val="Arial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color rgb="FFFF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99CC00"/>
        <bgColor rgb="FFFFCC00"/>
      </patternFill>
    </fill>
    <fill>
      <patternFill patternType="solid">
        <fgColor rgb="FF99CCFF"/>
        <bgColor rgb="FFCCCCFF"/>
      </patternFill>
    </fill>
    <fill>
      <patternFill patternType="solid">
        <fgColor rgb="FFFFFF00"/>
        <bgColor rgb="FFFFFF00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 diagonalUp="false" diagonalDown="false">
      <left style="medium">
        <color rgb="FF232627"/>
      </left>
      <right style="medium">
        <color rgb="FF232627"/>
      </right>
      <top style="medium">
        <color rgb="FF232627"/>
      </top>
      <bottom style="medium">
        <color rgb="FF232627"/>
      </bottom>
      <diagonal/>
    </border>
    <border diagonalUp="false" diagonalDown="false">
      <left/>
      <right style="medium">
        <color rgb="FF232627"/>
      </right>
      <top/>
      <bottom/>
      <diagonal/>
    </border>
    <border diagonalUp="false" diagonalDown="false">
      <left/>
      <right/>
      <top style="thin">
        <color rgb="FF232627"/>
      </top>
      <bottom/>
      <diagonal/>
    </border>
    <border diagonalUp="false" diagonalDown="false">
      <left/>
      <right/>
      <top style="thin">
        <color rgb="FF232627"/>
      </top>
      <bottom style="double">
        <color rgb="FF232627"/>
      </bottom>
      <diagonal/>
    </border>
    <border diagonalUp="false" diagonalDown="false">
      <left/>
      <right/>
      <top style="thin">
        <color rgb="FF232627"/>
      </top>
      <bottom style="thin">
        <color rgb="FF232627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8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9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3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8" fillId="3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8" fillId="0" borderId="6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ont>
        <name val="Calibri"/>
        <charset val="1"/>
        <family val="2"/>
        <color rgb="FF000000"/>
        <sz val="11"/>
      </font>
      <fill>
        <patternFill>
          <bgColor rgb="FFFF0000"/>
        </patternFill>
      </fill>
    </dxf>
    <dxf>
      <font>
        <name val="Calibri"/>
        <charset val="1"/>
        <family val="2"/>
        <color rgb="FF000000"/>
        <sz val="11"/>
      </font>
      <fill>
        <patternFill>
          <bgColor rgb="FFFF0000"/>
        </patternFill>
      </fill>
    </dxf>
    <dxf>
      <font>
        <name val="Calibri"/>
        <charset val="1"/>
        <family val="2"/>
        <color rgb="FF000000"/>
        <sz val="11"/>
      </font>
      <fill>
        <patternFill>
          <bgColor rgb="FFFF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32627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V3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Q12" activeCellId="0" sqref="Q12"/>
    </sheetView>
  </sheetViews>
  <sheetFormatPr defaultColWidth="9.19140625" defaultRowHeight="14.25" zeroHeight="false" outlineLevelRow="0" outlineLevelCol="0"/>
  <cols>
    <col collapsed="false" customWidth="true" hidden="false" outlineLevel="0" max="1" min="1" style="1" width="20.11"/>
    <col collapsed="false" customWidth="true" hidden="false" outlineLevel="0" max="2" min="2" style="1" width="10.98"/>
    <col collapsed="false" customWidth="true" hidden="false" outlineLevel="0" max="3" min="3" style="1" width="32.53"/>
    <col collapsed="false" customWidth="false" hidden="false" outlineLevel="0" max="4" min="4" style="1" width="9.13"/>
    <col collapsed="false" customWidth="true" hidden="false" outlineLevel="0" max="5" min="5" style="1" width="3.3"/>
    <col collapsed="false" customWidth="false" hidden="false" outlineLevel="0" max="6" min="6" style="1" width="9.13"/>
    <col collapsed="false" customWidth="true" hidden="false" outlineLevel="0" max="7" min="7" style="1" width="10.12"/>
    <col collapsed="false" customWidth="true" hidden="false" outlineLevel="0" max="8" min="8" style="1" width="12.4"/>
    <col collapsed="false" customWidth="false" hidden="true" outlineLevel="0" max="11" min="9" style="1" width="9.13"/>
    <col collapsed="false" customWidth="true" hidden="false" outlineLevel="0" max="12" min="12" style="1" width="13.29"/>
    <col collapsed="false" customWidth="true" hidden="false" outlineLevel="0" max="13" min="13" style="2" width="50.36"/>
    <col collapsed="false" customWidth="true" hidden="false" outlineLevel="0" max="14" min="14" style="1" width="85.9"/>
    <col collapsed="false" customWidth="false" hidden="false" outlineLevel="0" max="257" min="15" style="1" width="9.13"/>
  </cols>
  <sheetData>
    <row r="1" customFormat="false" ht="17.35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</row>
    <row r="2" customFormat="false" ht="15.75" hidden="false" customHeight="false" outlineLevel="0" collapsed="false">
      <c r="A2" s="5" t="s">
        <v>1</v>
      </c>
      <c r="B2" s="6"/>
      <c r="C2" s="7" t="s">
        <v>2</v>
      </c>
      <c r="D2" s="6"/>
      <c r="E2" s="6"/>
      <c r="F2" s="6"/>
      <c r="G2" s="6"/>
      <c r="H2" s="6"/>
      <c r="I2" s="6"/>
      <c r="J2" s="6"/>
      <c r="K2" s="6"/>
      <c r="L2" s="4"/>
    </row>
    <row r="3" customFormat="false" ht="14.25" hidden="false" customHeight="false" outlineLevel="0" collapsed="false">
      <c r="A3" s="8" t="s">
        <v>3</v>
      </c>
    </row>
    <row r="4" customFormat="false" ht="75" hidden="false" customHeight="true" outlineLevel="0" collapsed="false">
      <c r="A4" s="9" t="s">
        <v>4</v>
      </c>
      <c r="B4" s="9"/>
      <c r="C4" s="9"/>
      <c r="D4" s="9"/>
      <c r="E4" s="9"/>
      <c r="F4" s="9"/>
      <c r="G4" s="9"/>
      <c r="H4" s="9"/>
    </row>
    <row r="5" customFormat="false" ht="14.25" hidden="false" customHeight="false" outlineLevel="0" collapsed="false">
      <c r="A5" s="10"/>
    </row>
    <row r="6" customFormat="false" ht="15" hidden="false" customHeight="false" outlineLevel="0" collapsed="false">
      <c r="A6" s="10"/>
      <c r="D6" s="11"/>
      <c r="F6" s="11"/>
      <c r="N6" s="12"/>
    </row>
    <row r="7" customFormat="false" ht="30" hidden="false" customHeight="false" outlineLevel="0" collapsed="false">
      <c r="D7" s="13" t="n">
        <v>2019</v>
      </c>
      <c r="E7" s="12"/>
      <c r="F7" s="13" t="n">
        <v>2020</v>
      </c>
      <c r="G7" s="13" t="s">
        <v>5</v>
      </c>
      <c r="H7" s="13" t="s">
        <v>5</v>
      </c>
      <c r="I7" s="13"/>
      <c r="J7" s="13"/>
      <c r="K7" s="13"/>
      <c r="L7" s="14" t="s">
        <v>6</v>
      </c>
      <c r="M7" s="15" t="s">
        <v>7</v>
      </c>
      <c r="N7" s="16" t="s">
        <v>8</v>
      </c>
    </row>
    <row r="8" customFormat="false" ht="15" hidden="false" customHeight="false" outlineLevel="0" collapsed="false">
      <c r="D8" s="13" t="s">
        <v>9</v>
      </c>
      <c r="E8" s="12"/>
      <c r="F8" s="13" t="s">
        <v>9</v>
      </c>
      <c r="G8" s="13" t="s">
        <v>9</v>
      </c>
      <c r="H8" s="13" t="s">
        <v>10</v>
      </c>
      <c r="I8" s="13"/>
      <c r="J8" s="13"/>
      <c r="K8" s="12"/>
      <c r="L8" s="12"/>
      <c r="N8" s="2"/>
    </row>
    <row r="9" customFormat="false" ht="15" hidden="false" customHeight="false" outlineLevel="0" collapsed="false">
      <c r="D9" s="11"/>
      <c r="E9" s="11"/>
      <c r="N9" s="2"/>
    </row>
    <row r="10" customFormat="false" ht="30" hidden="false" customHeight="true" outlineLevel="0" collapsed="false">
      <c r="A10" s="6" t="s">
        <v>11</v>
      </c>
      <c r="B10" s="6"/>
      <c r="C10" s="6"/>
      <c r="D10" s="17" t="n">
        <v>45485</v>
      </c>
      <c r="F10" s="17" t="n">
        <v>39500</v>
      </c>
      <c r="G10" s="18"/>
      <c r="M10" s="19" t="str">
        <f aca="false">IF(F10=D22,"Explanation of % variance from PY opening balance not required - Balance brought forward agrees","Explanation of % variance from PY opening balance not required - Balance brought forward does not agree")</f>
        <v>Explanation of % variance from PY opening balance not required - Balance brought forward does not agree</v>
      </c>
      <c r="N10" s="20" t="s">
        <v>12</v>
      </c>
    </row>
    <row r="11" customFormat="false" ht="15" hidden="false" customHeight="false" outlineLevel="0" collapsed="false">
      <c r="D11" s="18"/>
      <c r="F11" s="18"/>
      <c r="N11" s="2"/>
    </row>
    <row r="12" customFormat="false" ht="27.6" hidden="false" customHeight="true" outlineLevel="0" collapsed="false">
      <c r="A12" s="21" t="s">
        <v>13</v>
      </c>
      <c r="B12" s="21"/>
      <c r="C12" s="21"/>
      <c r="D12" s="17" t="n">
        <v>6399</v>
      </c>
      <c r="F12" s="17" t="n">
        <v>8319</v>
      </c>
      <c r="G12" s="18" t="n">
        <f aca="false">F12-D12</f>
        <v>1920</v>
      </c>
      <c r="H12" s="22" t="n">
        <f aca="false">IF((D12&gt;F12),(D12-F12)/D12,IF(D12&lt;F12,-(D12-F12)/D12,IF(D12=F12,0)))</f>
        <v>0.300046882325363</v>
      </c>
      <c r="I12" s="1" t="n">
        <f aca="false">IF(D12-F12&lt;500,0,IF(D12-F12&gt;500,1,IF(D12-F12=500,1)))</f>
        <v>0</v>
      </c>
      <c r="J12" s="1" t="n">
        <f aca="false">IF(F12-D12&lt;500,0,IF(F12-D12&gt;500,1,IF(F12-D12=500,1)))</f>
        <v>1</v>
      </c>
      <c r="K12" s="11" t="n">
        <f aca="false">IF(H12&lt;0.15,0,IF(H12&gt;0.15,1,IF(H12=0.15,1)))</f>
        <v>1</v>
      </c>
      <c r="L12" s="11" t="str">
        <f aca="false">IF(H12&lt;15%,"NO","YES")</f>
        <v>YES</v>
      </c>
      <c r="M12" s="19" t="str">
        <f aca="false">IF((L12="YES")*AND(I12+J12&lt;1),"Explanation not required, difference less than £500"," ")</f>
        <v> </v>
      </c>
      <c r="N12" s="20" t="s">
        <v>14</v>
      </c>
      <c r="R12" s="0"/>
    </row>
    <row r="13" customFormat="false" ht="15" hidden="false" customHeight="false" outlineLevel="0" collapsed="false">
      <c r="D13" s="18"/>
      <c r="F13" s="18"/>
      <c r="G13" s="18"/>
      <c r="H13" s="22"/>
      <c r="K13" s="11"/>
      <c r="L13" s="11"/>
      <c r="N13" s="2"/>
    </row>
    <row r="14" customFormat="false" ht="90.25" hidden="false" customHeight="false" outlineLevel="0" collapsed="false">
      <c r="A14" s="23" t="s">
        <v>15</v>
      </c>
      <c r="B14" s="23"/>
      <c r="C14" s="23"/>
      <c r="D14" s="17" t="n">
        <v>589</v>
      </c>
      <c r="F14" s="17" t="n">
        <v>38139</v>
      </c>
      <c r="G14" s="18" t="n">
        <f aca="false">F14-D14</f>
        <v>37550</v>
      </c>
      <c r="H14" s="22" t="n">
        <f aca="false">IF((D14&gt;F14),(D14-F14)/D14,IF(D14&lt;F14,-(D14-F14)/D14,IF(D14=F14,0)))</f>
        <v>63.7521222410866</v>
      </c>
      <c r="I14" s="1" t="n">
        <f aca="false">IF(D14-F14&lt;500,0,IF(D14-F14&gt;500,1,IF(D14-F14=500,1)))</f>
        <v>0</v>
      </c>
      <c r="J14" s="1" t="n">
        <f aca="false">IF(F14-D14&lt;500,0,IF(F14-D14&gt;500,1,IF(F14-D14=500,1)))</f>
        <v>1</v>
      </c>
      <c r="K14" s="11" t="n">
        <f aca="false">IF(H14&lt;0.15,0,IF(H14&gt;0.15,1,IF(H14=0.15,1)))</f>
        <v>1</v>
      </c>
      <c r="L14" s="11" t="str">
        <f aca="false">IF(H14&lt;15%,"NO","YES")</f>
        <v>YES</v>
      </c>
      <c r="M14" s="19" t="str">
        <f aca="false">IF((L14="YES")*AND(I14+J14&lt;1),"Explanation not required, difference less than £500"," ")</f>
        <v> </v>
      </c>
      <c r="N14" s="20" t="s">
        <v>16</v>
      </c>
    </row>
    <row r="15" customFormat="false" ht="13.8" hidden="false" customHeight="false" outlineLevel="0" collapsed="false">
      <c r="D15" s="18"/>
      <c r="F15" s="18"/>
      <c r="G15" s="18"/>
      <c r="H15" s="22"/>
      <c r="K15" s="11"/>
      <c r="L15" s="11"/>
      <c r="N15" s="0"/>
    </row>
    <row r="16" customFormat="false" ht="26.85" hidden="false" customHeight="false" outlineLevel="0" collapsed="false">
      <c r="A16" s="23" t="s">
        <v>17</v>
      </c>
      <c r="B16" s="23"/>
      <c r="C16" s="23"/>
      <c r="D16" s="17" t="n">
        <v>1348</v>
      </c>
      <c r="F16" s="17" t="n">
        <v>2511</v>
      </c>
      <c r="G16" s="18" t="n">
        <f aca="false">F16-D16</f>
        <v>1163</v>
      </c>
      <c r="H16" s="22" t="n">
        <f aca="false">IF((D16&gt;F16),(D16-F16)/D16,IF(D16&lt;F16,-(D16-F16)/D16,IF(D16=F16,0)))</f>
        <v>0.862759643916914</v>
      </c>
      <c r="I16" s="1" t="n">
        <f aca="false">IF(D16-F16&lt;500,0,IF(D16-F16&gt;500,1,IF(D16-F16=500,1)))</f>
        <v>0</v>
      </c>
      <c r="J16" s="1" t="n">
        <f aca="false">IF(F16-D16&lt;500,0,IF(F16-D16&gt;500,1,IF(F16-D16=500,1)))</f>
        <v>1</v>
      </c>
      <c r="K16" s="11" t="n">
        <f aca="false">IF(H16&lt;0.15,0,IF(H16&gt;0.15,1,IF(H16=0.15,1)))</f>
        <v>1</v>
      </c>
      <c r="L16" s="11" t="str">
        <f aca="false">IF(H16&lt;15%,"NO","YES")</f>
        <v>YES</v>
      </c>
      <c r="M16" s="19" t="str">
        <f aca="false">IF((L16="YES")*AND(I16+J16&lt;1),"Explanation not required, difference less than £500"," ")</f>
        <v> </v>
      </c>
      <c r="N16" s="20" t="s">
        <v>18</v>
      </c>
    </row>
    <row r="17" customFormat="false" ht="15" hidden="false" customHeight="false" outlineLevel="0" collapsed="false">
      <c r="D17" s="18"/>
      <c r="F17" s="18"/>
      <c r="G17" s="18"/>
      <c r="H17" s="22"/>
      <c r="K17" s="11"/>
      <c r="L17" s="11"/>
      <c r="N17" s="2"/>
    </row>
    <row r="18" customFormat="false" ht="15" hidden="false" customHeight="false" outlineLevel="0" collapsed="false">
      <c r="A18" s="23" t="s">
        <v>19</v>
      </c>
      <c r="B18" s="23"/>
      <c r="C18" s="23"/>
      <c r="D18" s="17" t="n">
        <v>0</v>
      </c>
      <c r="F18" s="17" t="n">
        <v>0</v>
      </c>
      <c r="G18" s="18" t="n">
        <f aca="false">F18-D18</f>
        <v>0</v>
      </c>
      <c r="H18" s="22" t="n">
        <f aca="false">IF((D18&gt;F18),(D18-F18)/D18,IF(D18&lt;F18,-(D18-F18)/D18,IF(D18=F18,0)))</f>
        <v>0</v>
      </c>
      <c r="I18" s="1" t="n">
        <f aca="false">IF(D18-F18&lt;500,0,IF(D18-F18&gt;500,1,IF(D18-F18=500,1)))</f>
        <v>0</v>
      </c>
      <c r="J18" s="1" t="n">
        <f aca="false">IF(F18-D18&lt;500,0,IF(F18-D18&gt;500,1,IF(F18-D18=500,1)))</f>
        <v>0</v>
      </c>
      <c r="K18" s="11" t="n">
        <f aca="false">IF(H18&lt;0.15,0,IF(H18&gt;0.15,1,IF(H18=0.15,1)))</f>
        <v>0</v>
      </c>
      <c r="L18" s="11" t="str">
        <f aca="false">IF(H18&lt;15%,"NO","YES")</f>
        <v>NO</v>
      </c>
      <c r="M18" s="19" t="str">
        <f aca="false">IF((L18="YES")*AND(I18+J18&lt;1),"Explanation not required, difference less than £500"," ")</f>
        <v> </v>
      </c>
      <c r="N18" s="20"/>
    </row>
    <row r="19" customFormat="false" ht="15" hidden="false" customHeight="false" outlineLevel="0" collapsed="false">
      <c r="D19" s="18"/>
      <c r="F19" s="18"/>
      <c r="G19" s="18"/>
      <c r="H19" s="22"/>
      <c r="K19" s="11"/>
      <c r="L19" s="11"/>
      <c r="N19" s="2"/>
    </row>
    <row r="20" customFormat="false" ht="77.6" hidden="false" customHeight="false" outlineLevel="0" collapsed="false">
      <c r="A20" s="23" t="s">
        <v>20</v>
      </c>
      <c r="B20" s="23"/>
      <c r="C20" s="23"/>
      <c r="D20" s="17" t="n">
        <v>11624</v>
      </c>
      <c r="F20" s="17" t="n">
        <v>36893</v>
      </c>
      <c r="G20" s="18" t="n">
        <f aca="false">F20-D20</f>
        <v>25269</v>
      </c>
      <c r="H20" s="22" t="n">
        <f aca="false">IF((D20&gt;F20),(D20-F20)/D20,IF(D20&lt;F20,-(D20-F20)/D20,IF(D20=F20,0)))</f>
        <v>2.1738644184446</v>
      </c>
      <c r="I20" s="1" t="n">
        <f aca="false">IF(D20-F20&lt;500,0,IF(D20-F20&gt;500,1,IF(D20-F20=500,1)))</f>
        <v>0</v>
      </c>
      <c r="J20" s="1" t="n">
        <f aca="false">IF(F20-D20&lt;500,0,IF(F20-D20&gt;500,1,IF(F20-D20=500,1)))</f>
        <v>1</v>
      </c>
      <c r="K20" s="11" t="n">
        <f aca="false">IF(H20&lt;0.15,0,IF(H20&gt;0.15,1,IF(H20=0.15,1)))</f>
        <v>1</v>
      </c>
      <c r="L20" s="11" t="str">
        <f aca="false">IF(H20&lt;15%,"NO","YES")</f>
        <v>YES</v>
      </c>
      <c r="M20" s="19" t="str">
        <f aca="false">IF((L20="YES")*AND(I20+J20&lt;1),"Explanation not required, difference less than £500"," ")</f>
        <v> </v>
      </c>
      <c r="N20" s="20" t="s">
        <v>21</v>
      </c>
    </row>
    <row r="21" customFormat="false" ht="15" hidden="false" customHeight="false" outlineLevel="0" collapsed="false">
      <c r="D21" s="18"/>
      <c r="F21" s="18"/>
      <c r="G21" s="18"/>
      <c r="H21" s="22"/>
      <c r="K21" s="11"/>
      <c r="L21" s="11"/>
      <c r="N21" s="2"/>
    </row>
    <row r="22" customFormat="false" ht="26.85" hidden="false" customHeight="false" outlineLevel="0" collapsed="false">
      <c r="A22" s="24" t="s">
        <v>22</v>
      </c>
      <c r="D22" s="25" t="n">
        <f aca="false">D10+D12+D14-D16-D18-D20</f>
        <v>39501</v>
      </c>
      <c r="F22" s="25" t="n">
        <f aca="false">F10+F12+F14-F16-F18-F20</f>
        <v>46554</v>
      </c>
      <c r="G22" s="18" t="n">
        <f aca="false">F22-D22</f>
        <v>7053</v>
      </c>
      <c r="H22" s="22" t="n">
        <f aca="false">IF((D22&gt;F22),(D22-F22)/D22,IF(D22&lt;F22,-(D22-F22)/D22,IF(D22=F22,0)))</f>
        <v>0.178552441710336</v>
      </c>
      <c r="I22" s="1" t="n">
        <f aca="false">IF(D22-F22&lt;500,0,IF(D22-F22&gt;500,1,IF(D22-F22=500,1)))</f>
        <v>0</v>
      </c>
      <c r="J22" s="1" t="n">
        <f aca="false">IF(F22-D22&lt;500,0,IF(F22-D22&gt;500,1,IF(F22-D22=500,1)))</f>
        <v>1</v>
      </c>
      <c r="K22" s="11" t="n">
        <f aca="false">IF(H22&lt;0.15,0,IF(H22&gt;0.15,1,IF(H22=0.15,1)))</f>
        <v>1</v>
      </c>
      <c r="L22" s="11" t="str">
        <f aca="false">IF(H22&lt;15%,"NO","YES")</f>
        <v>YES</v>
      </c>
      <c r="M22" s="19" t="str">
        <f aca="false">IF((L22="YES")*AND(I22+J22&lt;1),"Explanation not required, difference less than £500"," ")</f>
        <v> </v>
      </c>
      <c r="N22" s="20" t="s">
        <v>23</v>
      </c>
    </row>
    <row r="23" customFormat="false" ht="15" hidden="false" customHeight="false" outlineLevel="0" collapsed="false">
      <c r="D23" s="18"/>
      <c r="F23" s="18"/>
      <c r="G23" s="18"/>
      <c r="H23" s="22"/>
      <c r="K23" s="11"/>
      <c r="L23" s="11"/>
      <c r="N23" s="2"/>
    </row>
    <row r="24" customFormat="false" ht="26.85" hidden="false" customHeight="false" outlineLevel="0" collapsed="false">
      <c r="A24" s="23" t="s">
        <v>24</v>
      </c>
      <c r="B24" s="23"/>
      <c r="C24" s="23"/>
      <c r="D24" s="17" t="n">
        <v>39500</v>
      </c>
      <c r="F24" s="17" t="n">
        <v>46554</v>
      </c>
      <c r="G24" s="18" t="n">
        <f aca="false">F24-D24</f>
        <v>7054</v>
      </c>
      <c r="H24" s="22" t="n">
        <f aca="false">IF((D24&gt;F24),(D24-F24)/D24,IF(D24&lt;F24,-(D24-F24)/D24,IF(D24=F24,0)))</f>
        <v>0.178582278481013</v>
      </c>
      <c r="I24" s="1" t="n">
        <f aca="false">IF(D24-F24&lt;500,0,IF(D24-F24&gt;500,1,IF(D24-F24=500,1)))</f>
        <v>0</v>
      </c>
      <c r="J24" s="1" t="n">
        <f aca="false">IF(F24-D24&lt;500,0,IF(F24-D24&gt;500,1,IF(F24-D24=500,1)))</f>
        <v>1</v>
      </c>
      <c r="K24" s="11" t="n">
        <f aca="false">IF(H24&lt;0.15,0,IF(H24&gt;0.15,1,IF(H24=0.15,1)))</f>
        <v>1</v>
      </c>
      <c r="L24" s="11" t="str">
        <f aca="false">IF(H24&lt;15%,"NO","YES")</f>
        <v>YES</v>
      </c>
      <c r="M24" s="19" t="str">
        <f aca="false">IF((L24="YES")*AND(I24+J24&lt;1),"Explanation not required, difference less than £500"," ")</f>
        <v> </v>
      </c>
      <c r="N24" s="20" t="s">
        <v>23</v>
      </c>
    </row>
    <row r="25" customFormat="false" ht="15" hidden="false" customHeight="false" outlineLevel="0" collapsed="false">
      <c r="D25" s="18"/>
      <c r="F25" s="18"/>
      <c r="G25" s="18"/>
      <c r="H25" s="22"/>
      <c r="K25" s="11"/>
      <c r="L25" s="11"/>
      <c r="N25" s="2"/>
    </row>
    <row r="26" customFormat="false" ht="15" hidden="false" customHeight="false" outlineLevel="0" collapsed="false">
      <c r="A26" s="23" t="s">
        <v>25</v>
      </c>
      <c r="B26" s="23"/>
      <c r="C26" s="23"/>
      <c r="D26" s="17" t="n">
        <v>0</v>
      </c>
      <c r="F26" s="17" t="n">
        <v>0</v>
      </c>
      <c r="G26" s="18" t="n">
        <f aca="false">F26-D26</f>
        <v>0</v>
      </c>
      <c r="H26" s="22" t="n">
        <f aca="false">IF((D26&gt;F26),(D26-F26)/D26,IF(D26&lt;F26,-(D26-F26)/D26,IF(D26=F26,0)))</f>
        <v>0</v>
      </c>
      <c r="I26" s="1" t="n">
        <f aca="false">IF(D26-F26&lt;500,0,IF(D26-F26&gt;500,1,IF(D26-F26=500,1)))</f>
        <v>0</v>
      </c>
      <c r="J26" s="1" t="n">
        <f aca="false">IF(F26-D26&lt;500,0,IF(F26-D26&gt;500,1,IF(F26-D26=500,1)))</f>
        <v>0</v>
      </c>
      <c r="K26" s="11" t="n">
        <f aca="false">IF(H26&lt;0.15,0,IF(H26&gt;0.15,1,IF(H26=0.15,1)))</f>
        <v>0</v>
      </c>
      <c r="L26" s="11" t="str">
        <f aca="false">IF(H26&lt;15%,"NO","YES")</f>
        <v>NO</v>
      </c>
      <c r="M26" s="19" t="str">
        <f aca="false">IF((L26="YES")*AND(I26+J26&lt;1),"Explanation not required, difference less than £500"," ")</f>
        <v> </v>
      </c>
      <c r="N26" s="20"/>
    </row>
    <row r="27" customFormat="false" ht="15" hidden="false" customHeight="false" outlineLevel="0" collapsed="false">
      <c r="D27" s="18"/>
      <c r="F27" s="18"/>
      <c r="G27" s="18"/>
      <c r="H27" s="22"/>
      <c r="K27" s="11"/>
      <c r="L27" s="11"/>
      <c r="N27" s="2"/>
    </row>
    <row r="28" customFormat="false" ht="15" hidden="false" customHeight="false" outlineLevel="0" collapsed="false">
      <c r="A28" s="23" t="s">
        <v>26</v>
      </c>
      <c r="B28" s="23"/>
      <c r="C28" s="23"/>
      <c r="D28" s="17" t="n">
        <v>0</v>
      </c>
      <c r="F28" s="17" t="n">
        <v>0</v>
      </c>
      <c r="G28" s="18" t="n">
        <f aca="false">F28-D28</f>
        <v>0</v>
      </c>
      <c r="H28" s="22" t="n">
        <f aca="false">IF((D28&gt;F28),(D28-F28)/D28,IF(D28&lt;F28,-(D28-F28)/D28,IF(D28=F28,0)))</f>
        <v>0</v>
      </c>
      <c r="I28" s="1" t="n">
        <f aca="false">IF(D28-F28&lt;500,0,IF(D28-F28&gt;500,1,IF(D28-F28=500,1)))</f>
        <v>0</v>
      </c>
      <c r="J28" s="1" t="n">
        <f aca="false">IF(F28-D28&lt;500,0,IF(F28-D28&gt;500,1,IF(F28-D28=500,1)))</f>
        <v>0</v>
      </c>
      <c r="K28" s="11" t="n">
        <f aca="false">IF(H28&lt;0.15,0,IF(H28&gt;0.15,1,IF(H28=0.15,1)))</f>
        <v>0</v>
      </c>
      <c r="L28" s="11" t="str">
        <f aca="false">IF(H28&lt;15%,"NO","YES")</f>
        <v>NO</v>
      </c>
      <c r="M28" s="19" t="str">
        <f aca="false">IF((L28="YES")*AND(I28+J28&lt;1),"Explanation not required, difference less than £500"," ")</f>
        <v> </v>
      </c>
      <c r="N28" s="20"/>
    </row>
    <row r="29" customFormat="false" ht="14.25" hidden="false" customHeight="false" outlineLevel="0" collapsed="false">
      <c r="H29" s="22"/>
      <c r="K29" s="11"/>
      <c r="L29" s="11"/>
      <c r="N29" s="2"/>
    </row>
    <row r="30" customFormat="false" ht="15" hidden="false" customHeight="false" outlineLevel="0" collapsed="false">
      <c r="C30" s="26"/>
    </row>
    <row r="31" customFormat="false" ht="15" hidden="false" customHeight="true" outlineLevel="0" collapsed="false">
      <c r="C31" s="1" t="s">
        <v>27</v>
      </c>
      <c r="D31" s="1" t="n">
        <f aca="false">D22/D12</f>
        <v>6.17299578059072</v>
      </c>
      <c r="F31" s="1" t="n">
        <f aca="false">F22/F12</f>
        <v>5.59610530111792</v>
      </c>
      <c r="O31" s="27"/>
      <c r="P31" s="27"/>
      <c r="Q31" s="27"/>
      <c r="R31" s="27"/>
      <c r="S31" s="27"/>
      <c r="T31" s="27"/>
      <c r="U31" s="27"/>
      <c r="V31" s="27"/>
    </row>
    <row r="32" customFormat="false" ht="18" hidden="false" customHeight="false" outlineLevel="0" collapsed="false">
      <c r="C32" s="28" t="str">
        <f aca="false">IF(F22&gt;(F12*2),"PLEASE PROVIDE AN EXPLANATION FOR THE LEVEL OF RESERVES ON THE FOLLOWING TAB","")</f>
        <v>PLEASE PROVIDE AN EXPLANATION FOR THE LEVEL OF RESERVES ON THE FOLLOWING TAB</v>
      </c>
      <c r="N32" s="27"/>
      <c r="O32" s="27"/>
      <c r="P32" s="27"/>
      <c r="Q32" s="27"/>
      <c r="R32" s="27"/>
      <c r="S32" s="27"/>
      <c r="T32" s="27"/>
      <c r="U32" s="27"/>
      <c r="V32" s="27"/>
    </row>
    <row r="34" customFormat="false" ht="18" hidden="false" customHeight="false" outlineLevel="0" collapsed="false">
      <c r="C34" s="28" t="str">
        <f aca="false">IF(F22=F24,"","DO THE COUNCIL PREPARE THEIR ACCOUNTS ON R&amp;P BASIS - IF SO PLEASE RECONSIDER THESE FIGURES")</f>
        <v/>
      </c>
    </row>
  </sheetData>
  <mergeCells count="11">
    <mergeCell ref="A1:K1"/>
    <mergeCell ref="A4:H4"/>
    <mergeCell ref="A10:C10"/>
    <mergeCell ref="A12:C12"/>
    <mergeCell ref="A14:C14"/>
    <mergeCell ref="A16:C16"/>
    <mergeCell ref="A18:C18"/>
    <mergeCell ref="A20:C20"/>
    <mergeCell ref="A24:C24"/>
    <mergeCell ref="A26:C26"/>
    <mergeCell ref="A28:C28"/>
  </mergeCells>
  <conditionalFormatting sqref="M10">
    <cfRule type="cellIs" priority="2" operator="equal" aboveAverage="0" equalAverage="0" bottom="0" percent="0" rank="0" text="" dxfId="0">
      <formula>"Explanation of % variance from PY opening balance not required - Balance brought forward does not agree"</formula>
    </cfRule>
  </conditionalFormatting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0" activeCellId="0" sqref="I10"/>
    </sheetView>
  </sheetViews>
  <sheetFormatPr defaultColWidth="9.01953125" defaultRowHeight="15" zeroHeight="false" outlineLevelRow="0" outlineLevelCol="0"/>
  <cols>
    <col collapsed="false" customWidth="true" hidden="false" outlineLevel="0" max="2" min="2" style="0" width="64.74"/>
  </cols>
  <sheetData>
    <row r="1" customFormat="false" ht="15.75" hidden="false" customHeight="true" outlineLevel="0" collapsed="false">
      <c r="A1" s="29" t="s">
        <v>28</v>
      </c>
    </row>
    <row r="2" customFormat="false" ht="15.75" hidden="false" customHeight="true" outlineLevel="0" collapsed="false">
      <c r="A2" s="30" t="s">
        <v>29</v>
      </c>
    </row>
    <row r="3" customFormat="false" ht="15" hidden="false" customHeight="false" outlineLevel="0" collapsed="false">
      <c r="A3" s="30" t="s">
        <v>30</v>
      </c>
    </row>
    <row r="5" customFormat="false" ht="15" hidden="false" customHeight="false" outlineLevel="0" collapsed="false">
      <c r="D5" s="31" t="s">
        <v>9</v>
      </c>
      <c r="E5" s="31" t="s">
        <v>9</v>
      </c>
      <c r="F5" s="31" t="s">
        <v>9</v>
      </c>
    </row>
    <row r="6" customFormat="false" ht="15" hidden="false" customHeight="false" outlineLevel="0" collapsed="false">
      <c r="A6" s="31" t="s">
        <v>31</v>
      </c>
    </row>
    <row r="7" customFormat="false" ht="15" hidden="false" customHeight="false" outlineLevel="0" collapsed="false">
      <c r="B7" s="32" t="s">
        <v>32</v>
      </c>
      <c r="D7" s="32" t="n">
        <v>20709</v>
      </c>
      <c r="I7" s="0" t="s">
        <v>33</v>
      </c>
    </row>
    <row r="8" customFormat="false" ht="15" hidden="false" customHeight="true" outlineLevel="0" collapsed="false">
      <c r="B8" s="32" t="s">
        <v>34</v>
      </c>
      <c r="D8" s="32" t="n">
        <v>7969</v>
      </c>
      <c r="I8" s="0" t="s">
        <v>35</v>
      </c>
    </row>
    <row r="9" customFormat="false" ht="15" hidden="false" customHeight="false" outlineLevel="0" collapsed="false">
      <c r="B9" s="32" t="s">
        <v>36</v>
      </c>
      <c r="D9" s="32" t="n">
        <v>4963</v>
      </c>
      <c r="I9" s="0" t="s">
        <v>37</v>
      </c>
    </row>
    <row r="10" customFormat="false" ht="15" hidden="false" customHeight="false" outlineLevel="0" collapsed="false">
      <c r="B10" s="32" t="s">
        <v>38</v>
      </c>
      <c r="D10" s="32" t="n">
        <v>1750</v>
      </c>
      <c r="I10" s="0" t="s">
        <v>39</v>
      </c>
    </row>
    <row r="11" customFormat="false" ht="15" hidden="false" customHeight="false" outlineLevel="0" collapsed="false">
      <c r="B11" s="32" t="s">
        <v>40</v>
      </c>
      <c r="D11" s="32"/>
    </row>
    <row r="12" customFormat="false" ht="15" hidden="false" customHeight="false" outlineLevel="0" collapsed="false">
      <c r="E12" s="33" t="n">
        <f aca="false">SUM(D7:D11)</f>
        <v>35391</v>
      </c>
    </row>
    <row r="14" customFormat="false" ht="15" hidden="false" customHeight="false" outlineLevel="0" collapsed="false">
      <c r="A14" s="31" t="s">
        <v>41</v>
      </c>
      <c r="D14" s="32" t="n">
        <v>11163</v>
      </c>
      <c r="I14" s="0" t="s">
        <v>42</v>
      </c>
    </row>
    <row r="15" customFormat="false" ht="15" hidden="false" customHeight="false" outlineLevel="0" collapsed="false">
      <c r="E15" s="33" t="n">
        <f aca="false">D14</f>
        <v>11163</v>
      </c>
    </row>
    <row r="16" customFormat="false" ht="15.75" hidden="false" customHeight="false" outlineLevel="0" collapsed="false">
      <c r="A16" s="31" t="s">
        <v>43</v>
      </c>
      <c r="F16" s="34" t="n">
        <f aca="false">E12+E15</f>
        <v>46554</v>
      </c>
    </row>
    <row r="18" customFormat="false" ht="15" hidden="false" customHeight="false" outlineLevel="0" collapsed="false">
      <c r="A18" s="31" t="s">
        <v>44</v>
      </c>
      <c r="F18" s="35" t="n">
        <f aca="false">Variances!F22</f>
        <v>46554</v>
      </c>
    </row>
    <row r="19" customFormat="false" ht="15" hidden="false" customHeight="false" outlineLevel="0" collapsed="false">
      <c r="A19" s="31"/>
    </row>
    <row r="20" customFormat="false" ht="15" hidden="false" customHeight="false" outlineLevel="0" collapsed="false">
      <c r="A20" s="31" t="s">
        <v>45</v>
      </c>
      <c r="F20" s="36" t="n">
        <f aca="false">F16-F18</f>
        <v>0</v>
      </c>
      <c r="H20" s="37" t="str">
        <f aca="false">IF(F20=0,"","PLEASE PROVIDE AN EXPLANATION FOR THIS DIFFERENCE")</f>
        <v/>
      </c>
    </row>
  </sheetData>
  <conditionalFormatting sqref="F20">
    <cfRule type="cellIs" priority="2" operator="lessThan" aboveAverage="0" equalAverage="0" bottom="0" percent="0" rank="0" text="" dxfId="1">
      <formula>0</formula>
    </cfRule>
    <cfRule type="cellIs" priority="3" operator="greaterThan" aboveAverage="0" equalAverage="0" bottom="0" percent="0" rank="0" text="" dxfId="2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160</TotalTime>
  <Application>LibreOffice/6.4.4.2$Linux_X86_64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2012-07-11T11:01:28Z</dcterms:created>
  <dc:creator>jsheridan</dc:creator>
  <dc:description/>
  <dc:language>en-GB</dc:language>
  <cp:lastModifiedBy/>
  <dcterms:modified xsi:type="dcterms:W3CDTF">2020-06-28T07:37:02Z</dcterms:modified>
  <cp:revision>21</cp:revision>
  <dc:subject/>
  <dc:title/>
</cp:coreProperties>
</file>